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mie.blackburn\Desktop\MAINE\Meeting agendas and Content\Workgroups\Housing Workgroup\"/>
    </mc:Choice>
  </mc:AlternateContent>
  <bookViews>
    <workbookView xWindow="0" yWindow="0" windowWidth="15360" windowHeight="7550"/>
  </bookViews>
  <sheets>
    <sheet name="Formatted" sheetId="3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 l="1"/>
  <c r="G16" i="3"/>
  <c r="C32" i="3"/>
  <c r="C30" i="3"/>
  <c r="C13" i="3"/>
  <c r="F30" i="3" s="1"/>
  <c r="C39" i="3" l="1"/>
  <c r="C26" i="3"/>
  <c r="C27" i="3"/>
  <c r="D27" i="3" s="1"/>
  <c r="E27" i="3" s="1"/>
  <c r="F27" i="3" s="1"/>
  <c r="E26" i="3"/>
  <c r="F26" i="3"/>
  <c r="D30" i="3"/>
  <c r="D32" i="3"/>
  <c r="E32" i="3" s="1"/>
  <c r="F32" i="3" s="1"/>
  <c r="G32" i="3" s="1"/>
  <c r="C31" i="3"/>
  <c r="E30" i="3"/>
  <c r="G30" i="3" s="1"/>
  <c r="D26" i="3"/>
  <c r="G27" i="3" l="1"/>
  <c r="G26" i="3"/>
  <c r="D31" i="3"/>
  <c r="C33" i="3"/>
  <c r="D18" i="3"/>
  <c r="E18" i="3"/>
  <c r="F18" i="3"/>
  <c r="C18" i="3"/>
  <c r="E31" i="3" l="1"/>
  <c r="D33" i="3"/>
  <c r="G18" i="3"/>
  <c r="F31" i="3" l="1"/>
  <c r="F33" i="3" s="1"/>
  <c r="E33" i="3"/>
  <c r="C21" i="3"/>
  <c r="E21" i="3"/>
  <c r="D21" i="3"/>
  <c r="F21" i="3"/>
  <c r="G31" i="3" l="1"/>
  <c r="G33" i="3"/>
  <c r="F22" i="3"/>
  <c r="F23" i="3" s="1"/>
  <c r="E22" i="3"/>
  <c r="E23" i="3" s="1"/>
  <c r="D22" i="3"/>
  <c r="D23" i="3" s="1"/>
  <c r="C22" i="3"/>
  <c r="C23" i="3" l="1"/>
  <c r="C28" i="3" l="1"/>
  <c r="C37" i="3" l="1"/>
  <c r="D28" i="3"/>
  <c r="D37" i="3" s="1"/>
  <c r="F28" i="3" l="1"/>
  <c r="F37" i="3" s="1"/>
  <c r="E28" i="3"/>
  <c r="E37" i="3" s="1"/>
  <c r="G37" i="3" l="1"/>
  <c r="G28" i="3"/>
</calcChain>
</file>

<file path=xl/sharedStrings.xml><?xml version="1.0" encoding="utf-8"?>
<sst xmlns="http://schemas.openxmlformats.org/spreadsheetml/2006/main" count="60" uniqueCount="48">
  <si>
    <t>Estimated Unit Cost Calculation for Housing Pipeline in ME</t>
  </si>
  <si>
    <t>Summary Statement:</t>
  </si>
  <si>
    <t>To create a pipeline of 40 supportive housing units and 160 affordable housing units.</t>
  </si>
  <si>
    <t xml:space="preserve">Cost Summary per Unit </t>
  </si>
  <si>
    <t xml:space="preserve">Goal: </t>
  </si>
  <si>
    <t xml:space="preserve">Developed </t>
  </si>
  <si>
    <t>40 Supportive Housing Units</t>
  </si>
  <si>
    <t xml:space="preserve">Capital </t>
  </si>
  <si>
    <t>Services/year</t>
  </si>
  <si>
    <t xml:space="preserve">Cost Assumptions </t>
  </si>
  <si>
    <t>Operating/year</t>
  </si>
  <si>
    <t>Capital</t>
  </si>
  <si>
    <t>Total Development Cost</t>
  </si>
  <si>
    <t xml:space="preserve">per unit </t>
  </si>
  <si>
    <t xml:space="preserve">Services </t>
  </si>
  <si>
    <t xml:space="preserve">Household Service Cost </t>
  </si>
  <si>
    <t>per year</t>
  </si>
  <si>
    <t>Operations</t>
  </si>
  <si>
    <t xml:space="preserve">Yearly Operating Subsidy </t>
  </si>
  <si>
    <t>Need</t>
  </si>
  <si>
    <t>Year 1 (2023)</t>
  </si>
  <si>
    <t>Year 2 (2024)</t>
  </si>
  <si>
    <t>Year 3 (2025)</t>
  </si>
  <si>
    <t>Year 4 (2026)</t>
  </si>
  <si>
    <t xml:space="preserve">Total </t>
  </si>
  <si>
    <t xml:space="preserve">Unit Type </t>
  </si>
  <si>
    <t xml:space="preserve">Affordable Housing Units </t>
  </si>
  <si>
    <t>Supportive Housing Units</t>
  </si>
  <si>
    <t>Total</t>
  </si>
  <si>
    <t>Year 1 (2022)</t>
  </si>
  <si>
    <t>Year 2 (2023)</t>
  </si>
  <si>
    <t>Year 3 (2024)</t>
  </si>
  <si>
    <t>Year 4 (2025)</t>
  </si>
  <si>
    <t>Scattered Site Units</t>
  </si>
  <si>
    <t>Development Units (New)*</t>
  </si>
  <si>
    <t>Yearly New Total</t>
  </si>
  <si>
    <t xml:space="preserve">Analysis </t>
  </si>
  <si>
    <t>Total Affordable Housing Capital Cost</t>
  </si>
  <si>
    <t>Total Affordable Housing Operating Cost</t>
  </si>
  <si>
    <t>Total Supportive Housing Capital Cost</t>
  </si>
  <si>
    <t>Total Supportive Housing Operating Cost</t>
  </si>
  <si>
    <t>Total Supportive Housing Service Cost</t>
  </si>
  <si>
    <t>Total AF + SH Cost (Year 1-4)</t>
  </si>
  <si>
    <t>Year 5+ Operating and Service Cost</t>
  </si>
  <si>
    <t xml:space="preserve"> </t>
  </si>
  <si>
    <t>Portland Efficiency FMR</t>
  </si>
  <si>
    <t>minus tenant contribution estimate</t>
  </si>
  <si>
    <t>160 Deeply Affordable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</si>
</sst>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8" fontId="0" fillId="0" borderId="0" xfId="0" applyNumberFormat="1"/>
    <xf numFmtId="38" fontId="2" fillId="0" borderId="0" xfId="0" applyNumberFormat="1" applyFont="1"/>
    <xf numFmtId="3" fontId="0" fillId="0" borderId="0" xfId="0" applyNumberFormat="1"/>
    <xf numFmtId="43" fontId="0" fillId="0" borderId="0" xfId="0" applyNumberFormat="1"/>
    <xf numFmtId="164" fontId="0" fillId="0" borderId="0" xfId="1" applyNumberFormat="1" applyFont="1"/>
    <xf numFmtId="0" fontId="0" fillId="0" borderId="1" xfId="0" applyBorder="1"/>
    <xf numFmtId="0" fontId="0" fillId="0" borderId="0" xfId="0" applyAlignment="1">
      <alignment horizontal="left" indent="1"/>
    </xf>
    <xf numFmtId="0" fontId="3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165" fontId="0" fillId="0" borderId="0" xfId="2" applyNumberFormat="1" applyFont="1" applyBorder="1"/>
    <xf numFmtId="165" fontId="0" fillId="0" borderId="4" xfId="2" applyNumberFormat="1" applyFont="1" applyBorder="1"/>
    <xf numFmtId="165" fontId="0" fillId="0" borderId="1" xfId="2" applyNumberFormat="1" applyFont="1" applyBorder="1"/>
    <xf numFmtId="165" fontId="0" fillId="0" borderId="5" xfId="2" applyNumberFormat="1" applyFont="1" applyBorder="1"/>
    <xf numFmtId="165" fontId="0" fillId="0" borderId="0" xfId="0" applyNumberFormat="1"/>
    <xf numFmtId="165" fontId="3" fillId="0" borderId="0" xfId="0" applyNumberFormat="1" applyFont="1"/>
    <xf numFmtId="165" fontId="0" fillId="0" borderId="1" xfId="0" applyNumberFormat="1" applyBorder="1"/>
    <xf numFmtId="0" fontId="3" fillId="0" borderId="1" xfId="0" applyFont="1" applyBorder="1"/>
    <xf numFmtId="0" fontId="0" fillId="2" borderId="0" xfId="0" applyFill="1"/>
    <xf numFmtId="165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vertical="center"/>
    </xf>
    <xf numFmtId="165" fontId="0" fillId="0" borderId="0" xfId="0" applyNumberFormat="1" applyFont="1"/>
    <xf numFmtId="0" fontId="0" fillId="0" borderId="0" xfId="0" applyAlignment="1">
      <alignment horizontal="left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1" xfId="0" applyFill="1" applyBorder="1"/>
    <xf numFmtId="165" fontId="0" fillId="0" borderId="1" xfId="0" applyNumberFormat="1" applyFont="1" applyBorder="1"/>
    <xf numFmtId="165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/>
    <xf numFmtId="165" fontId="3" fillId="0" borderId="2" xfId="0" applyNumberFormat="1" applyFont="1" applyBorder="1"/>
    <xf numFmtId="0" fontId="0" fillId="3" borderId="0" xfId="0" applyFill="1"/>
    <xf numFmtId="0" fontId="3" fillId="3" borderId="0" xfId="0" applyFont="1" applyFill="1"/>
    <xf numFmtId="165" fontId="3" fillId="3" borderId="0" xfId="0" applyNumberFormat="1" applyFont="1" applyFill="1"/>
    <xf numFmtId="165" fontId="3" fillId="3" borderId="0" xfId="0" applyNumberFormat="1" applyFont="1" applyFill="1" applyBorder="1"/>
    <xf numFmtId="165" fontId="3" fillId="4" borderId="0" xfId="0" applyNumberFormat="1" applyFont="1" applyFill="1"/>
    <xf numFmtId="0" fontId="0" fillId="4" borderId="0" xfId="0" applyFill="1"/>
    <xf numFmtId="0" fontId="0" fillId="4" borderId="1" xfId="0" applyFill="1" applyBorder="1"/>
    <xf numFmtId="0" fontId="0" fillId="5" borderId="0" xfId="0" applyFill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4" zoomScaleNormal="100" workbookViewId="0">
      <selection activeCell="E10" sqref="E10"/>
    </sheetView>
  </sheetViews>
  <sheetFormatPr defaultRowHeight="14.5" x14ac:dyDescent="0.35"/>
  <cols>
    <col min="1" max="1" width="17.54296875" customWidth="1"/>
    <col min="2" max="2" width="38.1796875" customWidth="1"/>
    <col min="3" max="3" width="13.26953125" customWidth="1"/>
    <col min="4" max="4" width="15.26953125" customWidth="1"/>
    <col min="5" max="5" width="14.26953125" bestFit="1" customWidth="1"/>
    <col min="6" max="6" width="12.1796875" bestFit="1" customWidth="1"/>
    <col min="7" max="7" width="15.54296875" bestFit="1" customWidth="1"/>
    <col min="8" max="8" width="14.81640625" customWidth="1"/>
    <col min="9" max="9" width="13.26953125" hidden="1" customWidth="1"/>
    <col min="10" max="10" width="11.54296875" hidden="1" customWidth="1"/>
    <col min="11" max="11" width="10.1796875" hidden="1" customWidth="1"/>
    <col min="12" max="12" width="11.54296875" bestFit="1" customWidth="1"/>
    <col min="19" max="19" width="2.54296875" customWidth="1"/>
  </cols>
  <sheetData>
    <row r="1" spans="1:11" x14ac:dyDescent="0.35">
      <c r="A1" s="8" t="s">
        <v>0</v>
      </c>
    </row>
    <row r="2" spans="1:11" ht="37" customHeight="1" thickBot="1" x14ac:dyDescent="0.4">
      <c r="A2" s="28" t="s">
        <v>1</v>
      </c>
      <c r="B2" s="26" t="s">
        <v>2</v>
      </c>
    </row>
    <row r="3" spans="1:11" ht="15" thickBot="1" x14ac:dyDescent="0.4">
      <c r="B3" s="27"/>
      <c r="I3" s="42" t="s">
        <v>3</v>
      </c>
      <c r="J3" s="43"/>
      <c r="K3" s="44"/>
    </row>
    <row r="4" spans="1:11" x14ac:dyDescent="0.35">
      <c r="A4" s="8" t="s">
        <v>4</v>
      </c>
      <c r="B4" s="21" t="s">
        <v>47</v>
      </c>
      <c r="C4" s="25"/>
      <c r="I4" s="10"/>
      <c r="J4" s="11"/>
      <c r="K4" s="12" t="s">
        <v>5</v>
      </c>
    </row>
    <row r="5" spans="1:11" x14ac:dyDescent="0.35">
      <c r="A5" s="8"/>
      <c r="B5" s="21" t="s">
        <v>6</v>
      </c>
      <c r="C5" s="25"/>
      <c r="I5" s="10" t="s">
        <v>7</v>
      </c>
      <c r="J5" s="13"/>
      <c r="K5" s="14">
        <v>188754</v>
      </c>
    </row>
    <row r="6" spans="1:11" ht="15" thickBot="1" x14ac:dyDescent="0.4">
      <c r="I6" s="10" t="s">
        <v>8</v>
      </c>
      <c r="J6" s="13"/>
      <c r="K6" s="14">
        <v>7500</v>
      </c>
    </row>
    <row r="7" spans="1:11" ht="15" thickBot="1" x14ac:dyDescent="0.4">
      <c r="A7" s="9" t="s">
        <v>9</v>
      </c>
      <c r="I7" s="10" t="s">
        <v>10</v>
      </c>
      <c r="J7" s="15"/>
      <c r="K7" s="16">
        <v>9745</v>
      </c>
    </row>
    <row r="8" spans="1:11" x14ac:dyDescent="0.35">
      <c r="A8" s="7" t="s">
        <v>11</v>
      </c>
    </row>
    <row r="9" spans="1:11" x14ac:dyDescent="0.35">
      <c r="A9" s="7"/>
      <c r="B9" s="8" t="s">
        <v>12</v>
      </c>
      <c r="C9" s="38">
        <v>215000</v>
      </c>
      <c r="D9" s="8" t="s">
        <v>13</v>
      </c>
      <c r="E9" t="s">
        <v>44</v>
      </c>
    </row>
    <row r="10" spans="1:11" x14ac:dyDescent="0.35">
      <c r="A10" s="7" t="s">
        <v>14</v>
      </c>
    </row>
    <row r="11" spans="1:11" x14ac:dyDescent="0.35">
      <c r="A11" s="7"/>
      <c r="B11" s="8" t="s">
        <v>15</v>
      </c>
      <c r="C11" s="38">
        <v>8500</v>
      </c>
      <c r="D11" s="8" t="s">
        <v>16</v>
      </c>
      <c r="F11" s="2"/>
    </row>
    <row r="12" spans="1:11" x14ac:dyDescent="0.35">
      <c r="A12" s="7" t="s">
        <v>17</v>
      </c>
      <c r="C12" s="1"/>
    </row>
    <row r="13" spans="1:11" x14ac:dyDescent="0.35">
      <c r="B13" s="8" t="s">
        <v>18</v>
      </c>
      <c r="C13" s="38">
        <f>K7</f>
        <v>9745</v>
      </c>
      <c r="D13" s="8" t="s">
        <v>16</v>
      </c>
      <c r="E13" s="41" t="s">
        <v>45</v>
      </c>
      <c r="F13" s="41"/>
      <c r="G13" s="41"/>
    </row>
    <row r="14" spans="1:11" ht="15" thickBot="1" x14ac:dyDescent="0.4">
      <c r="E14" s="41" t="s">
        <v>46</v>
      </c>
      <c r="F14" s="41"/>
      <c r="G14" s="41"/>
    </row>
    <row r="15" spans="1:11" ht="15" thickBot="1" x14ac:dyDescent="0.4">
      <c r="A15" s="9" t="s">
        <v>19</v>
      </c>
      <c r="C15" s="8" t="s">
        <v>20</v>
      </c>
      <c r="D15" s="8" t="s">
        <v>21</v>
      </c>
      <c r="E15" s="8" t="s">
        <v>22</v>
      </c>
      <c r="F15" s="8" t="s">
        <v>23</v>
      </c>
      <c r="G15" s="8" t="s">
        <v>24</v>
      </c>
    </row>
    <row r="16" spans="1:11" x14ac:dyDescent="0.35">
      <c r="A16" s="45" t="s">
        <v>25</v>
      </c>
      <c r="B16" t="s">
        <v>26</v>
      </c>
      <c r="C16" s="39">
        <v>100</v>
      </c>
      <c r="D16" s="39">
        <v>60</v>
      </c>
      <c r="E16" s="39">
        <v>0</v>
      </c>
      <c r="F16" s="39">
        <v>0</v>
      </c>
      <c r="G16" s="8">
        <f>SUM(C16:F16)</f>
        <v>160</v>
      </c>
    </row>
    <row r="17" spans="1:9" x14ac:dyDescent="0.35">
      <c r="A17" s="45"/>
      <c r="B17" s="6" t="s">
        <v>27</v>
      </c>
      <c r="C17" s="40">
        <v>20</v>
      </c>
      <c r="D17" s="40">
        <v>20</v>
      </c>
      <c r="E17" s="40">
        <v>0</v>
      </c>
      <c r="F17" s="40">
        <v>0</v>
      </c>
      <c r="G17" s="20">
        <f>SUM(C17:F17)</f>
        <v>40</v>
      </c>
    </row>
    <row r="18" spans="1:9" x14ac:dyDescent="0.35">
      <c r="B18" t="s">
        <v>28</v>
      </c>
      <c r="C18">
        <f>SUM(C16:C17)</f>
        <v>120</v>
      </c>
      <c r="D18">
        <f>SUM(D16:D17)</f>
        <v>80</v>
      </c>
      <c r="E18">
        <f>SUM(E16:E17)</f>
        <v>0</v>
      </c>
      <c r="F18">
        <f>SUM(F16:F17)</f>
        <v>0</v>
      </c>
      <c r="G18" s="8">
        <f>SUM(C18:F18)</f>
        <v>200</v>
      </c>
    </row>
    <row r="19" spans="1:9" hidden="1" x14ac:dyDescent="0.35"/>
    <row r="20" spans="1:9" hidden="1" x14ac:dyDescent="0.35">
      <c r="C20" s="8" t="s">
        <v>29</v>
      </c>
      <c r="D20" s="8" t="s">
        <v>30</v>
      </c>
      <c r="E20" s="8" t="s">
        <v>31</v>
      </c>
      <c r="F20" s="8" t="s">
        <v>32</v>
      </c>
      <c r="G20" s="8"/>
      <c r="I20" s="3"/>
    </row>
    <row r="21" spans="1:9" hidden="1" x14ac:dyDescent="0.35">
      <c r="B21" t="s">
        <v>33</v>
      </c>
      <c r="C21" s="17" t="e">
        <f>#REF!*C16</f>
        <v>#REF!</v>
      </c>
      <c r="D21" s="17" t="e">
        <f>#REF!*D16</f>
        <v>#REF!</v>
      </c>
      <c r="E21" s="17" t="e">
        <f>#REF!*E16</f>
        <v>#REF!</v>
      </c>
      <c r="F21" s="17" t="e">
        <f>#REF!*F16</f>
        <v>#REF!</v>
      </c>
      <c r="G21" s="17"/>
    </row>
    <row r="22" spans="1:9" hidden="1" x14ac:dyDescent="0.35">
      <c r="B22" s="6" t="s">
        <v>34</v>
      </c>
      <c r="C22" s="19">
        <f>C17*(K6+K7)</f>
        <v>344900</v>
      </c>
      <c r="D22" s="19">
        <f>D17*(K6+K7)</f>
        <v>344900</v>
      </c>
      <c r="E22" s="19" t="e">
        <f>E17*#REF!</f>
        <v>#REF!</v>
      </c>
      <c r="F22" s="19" t="e">
        <f>F17*#REF!</f>
        <v>#REF!</v>
      </c>
    </row>
    <row r="23" spans="1:9" hidden="1" x14ac:dyDescent="0.35">
      <c r="B23" s="8" t="s">
        <v>35</v>
      </c>
      <c r="C23" s="18" t="e">
        <f>SUM(C21:C22)</f>
        <v>#REF!</v>
      </c>
      <c r="D23" s="18" t="e">
        <f>SUM(D21:D22)</f>
        <v>#REF!</v>
      </c>
      <c r="E23" s="18" t="e">
        <f>SUM(E21:E22)</f>
        <v>#REF!</v>
      </c>
      <c r="F23" s="18" t="e">
        <f>SUM(F21:F22)</f>
        <v>#REF!</v>
      </c>
    </row>
    <row r="24" spans="1:9" ht="15" thickBot="1" x14ac:dyDescent="0.4">
      <c r="C24" s="17"/>
      <c r="D24" s="17"/>
      <c r="E24" s="17"/>
      <c r="F24" s="17"/>
    </row>
    <row r="25" spans="1:9" ht="15" thickBot="1" x14ac:dyDescent="0.4">
      <c r="A25" s="9" t="s">
        <v>36</v>
      </c>
      <c r="C25" s="8" t="s">
        <v>20</v>
      </c>
      <c r="D25" s="8" t="s">
        <v>21</v>
      </c>
      <c r="E25" s="8" t="s">
        <v>22</v>
      </c>
      <c r="F25" s="8" t="s">
        <v>23</v>
      </c>
      <c r="G25" s="8" t="s">
        <v>24</v>
      </c>
    </row>
    <row r="26" spans="1:9" x14ac:dyDescent="0.35">
      <c r="B26" t="s">
        <v>37</v>
      </c>
      <c r="C26" s="17">
        <f>(C16*C9)</f>
        <v>21500000</v>
      </c>
      <c r="D26" s="17">
        <f>(D16*C9)</f>
        <v>12900000</v>
      </c>
      <c r="E26" s="17">
        <f>E16*C9</f>
        <v>0</v>
      </c>
      <c r="F26" s="17">
        <f>F16*C9</f>
        <v>0</v>
      </c>
      <c r="G26" s="23">
        <f>SUM(C26:F26)</f>
        <v>34400000</v>
      </c>
    </row>
    <row r="27" spans="1:9" x14ac:dyDescent="0.35">
      <c r="B27" s="6" t="s">
        <v>38</v>
      </c>
      <c r="C27" s="19">
        <f>C16*C13</f>
        <v>974500</v>
      </c>
      <c r="D27" s="19">
        <f>C27+(D16*C13)</f>
        <v>1559200</v>
      </c>
      <c r="E27" s="19">
        <f>D27+(E16*C13)</f>
        <v>1559200</v>
      </c>
      <c r="F27" s="19">
        <f>E27+(F16*C13)</f>
        <v>1559200</v>
      </c>
      <c r="G27" s="31">
        <f t="shared" ref="G27:G28" si="0">SUM(C27:F27)</f>
        <v>5652100</v>
      </c>
      <c r="I27" s="5"/>
    </row>
    <row r="28" spans="1:9" x14ac:dyDescent="0.35">
      <c r="B28" s="8" t="s">
        <v>28</v>
      </c>
      <c r="C28" s="18">
        <f>SUM(C26:C27)</f>
        <v>22474500</v>
      </c>
      <c r="D28" s="18">
        <f>SUM(D26:D27)</f>
        <v>14459200</v>
      </c>
      <c r="E28" s="18">
        <f>SUM(E26:E27)</f>
        <v>1559200</v>
      </c>
      <c r="F28" s="18">
        <f>SUM(F26:F27)</f>
        <v>1559200</v>
      </c>
      <c r="G28" s="23">
        <f t="shared" si="0"/>
        <v>40052100</v>
      </c>
    </row>
    <row r="29" spans="1:9" x14ac:dyDescent="0.35">
      <c r="B29" s="8"/>
      <c r="C29" s="18"/>
      <c r="D29" s="18"/>
      <c r="E29" s="18"/>
      <c r="F29" s="18"/>
      <c r="G29" s="22"/>
    </row>
    <row r="30" spans="1:9" x14ac:dyDescent="0.35">
      <c r="B30" t="s">
        <v>39</v>
      </c>
      <c r="C30" s="18">
        <f>C17*C9</f>
        <v>4300000</v>
      </c>
      <c r="D30" s="18">
        <f>D17*C9</f>
        <v>4300000</v>
      </c>
      <c r="E30" s="18">
        <f>E17*C9</f>
        <v>0</v>
      </c>
      <c r="F30" s="18">
        <f>F17*C13</f>
        <v>0</v>
      </c>
      <c r="G30" s="22">
        <f>SUM(C30:F30)</f>
        <v>8600000</v>
      </c>
    </row>
    <row r="31" spans="1:9" x14ac:dyDescent="0.35">
      <c r="B31" s="11" t="s">
        <v>40</v>
      </c>
      <c r="C31" s="24">
        <f>C17*C13</f>
        <v>194900</v>
      </c>
      <c r="D31" s="24">
        <f>C31+(D17*C13)</f>
        <v>389800</v>
      </c>
      <c r="E31" s="24">
        <f>D31+(E17*C13)</f>
        <v>389800</v>
      </c>
      <c r="F31" s="24">
        <f>E31+(F17*C13)</f>
        <v>389800</v>
      </c>
      <c r="G31" s="22">
        <f t="shared" ref="G31:G32" si="1">SUM(C31:F31)</f>
        <v>1364300</v>
      </c>
    </row>
    <row r="32" spans="1:9" x14ac:dyDescent="0.35">
      <c r="B32" s="29" t="s">
        <v>41</v>
      </c>
      <c r="C32" s="30">
        <f>C17*C11</f>
        <v>170000</v>
      </c>
      <c r="D32" s="30">
        <f>C32+(D17*C11)</f>
        <v>340000</v>
      </c>
      <c r="E32" s="30">
        <f>D32+(E17*C11)</f>
        <v>340000</v>
      </c>
      <c r="F32" s="30">
        <f>E32+(F17*C11)</f>
        <v>340000</v>
      </c>
      <c r="G32" s="32">
        <f t="shared" si="1"/>
        <v>1190000</v>
      </c>
    </row>
    <row r="33" spans="1:9" x14ac:dyDescent="0.35">
      <c r="B33" s="8" t="s">
        <v>28</v>
      </c>
      <c r="C33" s="18">
        <f>SUM(C30:C32)</f>
        <v>4664900</v>
      </c>
      <c r="D33" s="18">
        <f t="shared" ref="D33:F33" si="2">SUM(D30:D32)</f>
        <v>5029800</v>
      </c>
      <c r="E33" s="18">
        <f t="shared" si="2"/>
        <v>729800</v>
      </c>
      <c r="F33" s="18">
        <f t="shared" si="2"/>
        <v>729800</v>
      </c>
      <c r="G33" s="22">
        <f>SUM(C33:F33)</f>
        <v>11154300</v>
      </c>
    </row>
    <row r="34" spans="1:9" x14ac:dyDescent="0.35">
      <c r="B34" s="8"/>
      <c r="C34" s="18"/>
      <c r="D34" s="18"/>
      <c r="E34" s="18"/>
      <c r="F34" s="18"/>
      <c r="G34" s="22"/>
    </row>
    <row r="35" spans="1:9" x14ac:dyDescent="0.35">
      <c r="A35" s="34"/>
      <c r="B35" s="35"/>
      <c r="C35" s="36"/>
      <c r="D35" s="36"/>
      <c r="E35" s="36"/>
      <c r="F35" s="36"/>
      <c r="G35" s="37"/>
    </row>
    <row r="36" spans="1:9" ht="15" thickBot="1" x14ac:dyDescent="0.4">
      <c r="G36" s="4"/>
    </row>
    <row r="37" spans="1:9" ht="15" thickBot="1" x14ac:dyDescent="0.4">
      <c r="B37" s="8" t="s">
        <v>42</v>
      </c>
      <c r="C37" s="18">
        <f>C28+C33</f>
        <v>27139400</v>
      </c>
      <c r="D37" s="18">
        <f>D28+D33</f>
        <v>19489000</v>
      </c>
      <c r="E37" s="18">
        <f>E28+E33</f>
        <v>2289000</v>
      </c>
      <c r="F37" s="18">
        <f>F28+F33</f>
        <v>2289000</v>
      </c>
      <c r="G37" s="33">
        <f>SUM(C37:F37)</f>
        <v>51206400</v>
      </c>
    </row>
    <row r="38" spans="1:9" ht="15" thickBot="1" x14ac:dyDescent="0.4"/>
    <row r="39" spans="1:9" ht="15" thickBot="1" x14ac:dyDescent="0.4">
      <c r="B39" s="9" t="s">
        <v>43</v>
      </c>
      <c r="C39" s="33">
        <f>(G16*C13)+(G17*C13)+(G17*C11)</f>
        <v>2289000</v>
      </c>
      <c r="I39" t="s">
        <v>44</v>
      </c>
    </row>
    <row r="41" spans="1:9" x14ac:dyDescent="0.35">
      <c r="D41" s="17"/>
    </row>
    <row r="42" spans="1:9" x14ac:dyDescent="0.35">
      <c r="A42" t="s">
        <v>44</v>
      </c>
      <c r="B42" t="s">
        <v>44</v>
      </c>
    </row>
    <row r="43" spans="1:9" x14ac:dyDescent="0.35">
      <c r="B43" t="s">
        <v>44</v>
      </c>
    </row>
  </sheetData>
  <mergeCells count="2">
    <mergeCell ref="I3:K3"/>
    <mergeCell ref="A16:A1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8DEEF3A5A0FE449AC6F94F5133C554" ma:contentTypeVersion="19" ma:contentTypeDescription="Create a new document." ma:contentTypeScope="" ma:versionID="3f8805b775a71e55ffed13d2190d1b5b">
  <xsd:schema xmlns:xsd="http://www.w3.org/2001/XMLSchema" xmlns:xs="http://www.w3.org/2001/XMLSchema" xmlns:p="http://schemas.microsoft.com/office/2006/metadata/properties" xmlns:ns2="d727cb24-0622-4153-90b8-b707202d7b5a" xmlns:ns3="59820ed5-34b9-4e81-b665-9af0cb7aca20" xmlns:ns4="1e7bcd01-6d1f-401e-b2f9-002f635b3e11" targetNamespace="http://schemas.microsoft.com/office/2006/metadata/properties" ma:root="true" ma:fieldsID="8317f5c6b971ac910e8c26cbb7ced4b4" ns2:_="" ns3:_="" ns4:_="">
    <xsd:import namespace="d727cb24-0622-4153-90b8-b707202d7b5a"/>
    <xsd:import namespace="59820ed5-34b9-4e81-b665-9af0cb7aca20"/>
    <xsd:import namespace="1e7bcd01-6d1f-401e-b2f9-002f635b3e11"/>
    <xsd:element name="properties">
      <xsd:complexType>
        <xsd:sequence>
          <xsd:element name="documentManagement">
            <xsd:complexType>
              <xsd:all>
                <xsd:element ref="ns2:Metadata" minOccurs="0"/>
                <xsd:element ref="ns3:TaxKeywordTaxHTField" minOccurs="0"/>
                <xsd:element ref="ns3:TaxCatchAll" minOccurs="0"/>
                <xsd:element ref="ns4:SharedWithUsers" minOccurs="0"/>
                <xsd:element ref="ns4:SharingHintHash" minOccurs="0"/>
                <xsd:element ref="ns3:SharedWithDetails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27cb24-0622-4153-90b8-b707202d7b5a" elementFormDefault="qualified">
    <xsd:import namespace="http://schemas.microsoft.com/office/2006/documentManagement/types"/>
    <xsd:import namespace="http://schemas.microsoft.com/office/infopath/2007/PartnerControls"/>
    <xsd:element name="Metadata" ma:index="8" nillable="true" ma:displayName="Metadata" ma:internalName="Metadata">
      <xsd:simpleType>
        <xsd:restriction base="dms:Note">
          <xsd:maxLength value="255"/>
        </xsd:restriction>
      </xsd:simpleType>
    </xsd:element>
    <xsd:element name="MediaServiceMetadata" ma:index="1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9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820ed5-34b9-4e81-b665-9af0cb7aca20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0" nillable="true" ma:taxonomy="true" ma:internalName="TaxKeywordTaxHTField" ma:taxonomyFieldName="TaxKeyword" ma:displayName="Enterprise Keywords" ma:fieldId="{23f27201-bee3-471e-b2e7-b64fd8b7ca38}" ma:taxonomyMulti="true" ma:sspId="447ce960-2eed-402e-805c-21ba1457341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4098d8d9-a245-4fe6-8af0-2a91f0ad04ab}" ma:internalName="TaxCatchAll" ma:showField="CatchAllData" ma:web="59820ed5-34b9-4e81-b665-9af0cb7aca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5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6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bcd01-6d1f-401e-b2f9-002f635b3e1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3" nillable="true" ma:displayName="Sharing Hint Hash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59820ed5-34b9-4e81-b665-9af0cb7aca20">
      <Terms xmlns="http://schemas.microsoft.com/office/infopath/2007/PartnerControls"/>
    </TaxKeywordTaxHTField>
    <TaxCatchAll xmlns="59820ed5-34b9-4e81-b665-9af0cb7aca20"/>
    <Metadata xmlns="d727cb24-0622-4153-90b8-b707202d7b5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19ADE0-8281-4A83-B858-642A5A8EC9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27cb24-0622-4153-90b8-b707202d7b5a"/>
    <ds:schemaRef ds:uri="59820ed5-34b9-4e81-b665-9af0cb7aca20"/>
    <ds:schemaRef ds:uri="1e7bcd01-6d1f-401e-b2f9-002f635b3e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FC5555-CE7D-46F3-B1A8-19ABCD2DD574}">
  <ds:schemaRefs>
    <ds:schemaRef ds:uri="http://purl.org/dc/terms/"/>
    <ds:schemaRef ds:uri="http://schemas.microsoft.com/office/2006/documentManagement/types"/>
    <ds:schemaRef ds:uri="d727cb24-0622-4153-90b8-b707202d7b5a"/>
    <ds:schemaRef ds:uri="http://purl.org/dc/dcmitype/"/>
    <ds:schemaRef ds:uri="1e7bcd01-6d1f-401e-b2f9-002f635b3e11"/>
    <ds:schemaRef ds:uri="http://purl.org/dc/elements/1.1/"/>
    <ds:schemaRef ds:uri="http://schemas.microsoft.com/office/2006/metadata/properties"/>
    <ds:schemaRef ds:uri="59820ed5-34b9-4e81-b665-9af0cb7aca20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885A30D-3763-441F-AC9D-41C35D8103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Formatted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Dunne</dc:creator>
  <cp:keywords/>
  <dc:description/>
  <cp:lastModifiedBy>Jamie Blackburn</cp:lastModifiedBy>
  <cp:revision/>
  <dcterms:created xsi:type="dcterms:W3CDTF">2020-10-08T18:15:36Z</dcterms:created>
  <dcterms:modified xsi:type="dcterms:W3CDTF">2021-03-05T17:17:04Z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0x010100558DEEF3A5A0FE449AC6F94F5133C554</vt:lpwstr>
  </property>
  <property fmtid="{D5CDD505-2E9C-101B-9397-08002B2CF9AE}" pid="3" name="TaxKeyword">
    <vt:lpwstr/>
  </property>
</Properties>
</file>